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svir Singh Nagi\Desktop\JASVIRS_2022_23\DIGITAL_COURSE_ONLINE\RISE_PPT\SUPPLEMENTS\"/>
    </mc:Choice>
  </mc:AlternateContent>
  <xr:revisionPtr revIDLastSave="0" documentId="13_ncr:1_{8AE0F100-AE3F-4947-8D47-097B372933F0}" xr6:coauthVersionLast="47" xr6:coauthVersionMax="47" xr10:uidLastSave="{00000000-0000-0000-0000-000000000000}"/>
  <bookViews>
    <workbookView xWindow="-108" yWindow="-108" windowWidth="23256" windowHeight="12576" xr2:uid="{644F9FBF-CDA2-4B22-9309-31D2F7F04251}"/>
  </bookViews>
  <sheets>
    <sheet name="INVESTMENT" sheetId="1" r:id="rId1"/>
    <sheet name="REVENUE" sheetId="3" r:id="rId2"/>
    <sheet name="BUDGET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27" i="4" l="1"/>
  <c r="T27" i="4"/>
  <c r="R27" i="4"/>
  <c r="X12" i="1"/>
  <c r="X15" i="1"/>
  <c r="X16" i="1"/>
  <c r="X17" i="1"/>
  <c r="X18" i="1"/>
  <c r="X19" i="1"/>
  <c r="X20" i="1"/>
  <c r="X14" i="1"/>
  <c r="W15" i="1"/>
  <c r="W16" i="1"/>
  <c r="W17" i="1"/>
  <c r="W18" i="1"/>
  <c r="W19" i="1"/>
  <c r="W20" i="1"/>
  <c r="W14" i="1"/>
  <c r="W12" i="1"/>
  <c r="V30" i="1"/>
  <c r="V15" i="1"/>
  <c r="V16" i="1"/>
  <c r="V17" i="1"/>
  <c r="V18" i="1"/>
  <c r="V19" i="1"/>
  <c r="V20" i="1"/>
  <c r="V14" i="1"/>
  <c r="V12" i="1"/>
  <c r="M30" i="1"/>
  <c r="N30" i="1"/>
  <c r="O30" i="1"/>
  <c r="P30" i="1"/>
  <c r="Q30" i="1"/>
  <c r="R30" i="1"/>
  <c r="S30" i="1"/>
  <c r="T30" i="1"/>
  <c r="U30" i="1"/>
  <c r="I30" i="1"/>
  <c r="I23" i="1"/>
  <c r="I12" i="1"/>
  <c r="L20" i="1"/>
  <c r="M20" i="1" s="1"/>
  <c r="N20" i="1" s="1"/>
  <c r="O20" i="1" s="1"/>
  <c r="P20" i="1" s="1"/>
  <c r="Q20" i="1" s="1"/>
  <c r="R20" i="1" s="1"/>
  <c r="S20" i="1" s="1"/>
  <c r="T20" i="1" s="1"/>
  <c r="U20" i="1" s="1"/>
  <c r="M19" i="1"/>
  <c r="N19" i="1" s="1"/>
  <c r="O19" i="1" s="1"/>
  <c r="P19" i="1" s="1"/>
  <c r="Q19" i="1" s="1"/>
  <c r="R19" i="1" s="1"/>
  <c r="S19" i="1" s="1"/>
  <c r="T19" i="1" s="1"/>
  <c r="U19" i="1" s="1"/>
  <c r="L19" i="1"/>
  <c r="L18" i="1"/>
  <c r="M18" i="1" s="1"/>
  <c r="N18" i="1" s="1"/>
  <c r="O18" i="1" s="1"/>
  <c r="P18" i="1" s="1"/>
  <c r="Q18" i="1" s="1"/>
  <c r="R18" i="1" s="1"/>
  <c r="S18" i="1" s="1"/>
  <c r="T18" i="1" s="1"/>
  <c r="U18" i="1" s="1"/>
  <c r="L17" i="1"/>
  <c r="M17" i="1" s="1"/>
  <c r="N17" i="1" s="1"/>
  <c r="O17" i="1" s="1"/>
  <c r="P17" i="1" s="1"/>
  <c r="Q17" i="1" s="1"/>
  <c r="R17" i="1" s="1"/>
  <c r="S17" i="1" s="1"/>
  <c r="T17" i="1" s="1"/>
  <c r="U17" i="1" s="1"/>
  <c r="L16" i="1"/>
  <c r="M16" i="1" s="1"/>
  <c r="N16" i="1" s="1"/>
  <c r="O16" i="1" s="1"/>
  <c r="P16" i="1" s="1"/>
  <c r="Q16" i="1" s="1"/>
  <c r="R16" i="1" s="1"/>
  <c r="S16" i="1" s="1"/>
  <c r="T16" i="1" s="1"/>
  <c r="U16" i="1" s="1"/>
  <c r="M15" i="1"/>
  <c r="N15" i="1" s="1"/>
  <c r="O15" i="1" s="1"/>
  <c r="P15" i="1" s="1"/>
  <c r="Q15" i="1" s="1"/>
  <c r="R15" i="1" s="1"/>
  <c r="S15" i="1" s="1"/>
  <c r="T15" i="1" s="1"/>
  <c r="U15" i="1" s="1"/>
  <c r="L15" i="1"/>
  <c r="L14" i="1"/>
  <c r="M14" i="1" s="1"/>
  <c r="N14" i="1" s="1"/>
  <c r="O14" i="1" s="1"/>
  <c r="P14" i="1" s="1"/>
  <c r="Q14" i="1" s="1"/>
  <c r="R14" i="1" s="1"/>
  <c r="S14" i="1" s="1"/>
  <c r="T14" i="1" s="1"/>
  <c r="U14" i="1" s="1"/>
  <c r="A16" i="4"/>
  <c r="A15" i="4"/>
  <c r="A14" i="4"/>
  <c r="H8" i="4"/>
  <c r="I8" i="4" s="1"/>
  <c r="J8" i="4" s="1"/>
  <c r="K8" i="4" s="1"/>
  <c r="L8" i="4" s="1"/>
  <c r="M8" i="4" s="1"/>
  <c r="N8" i="4" s="1"/>
  <c r="O8" i="4" s="1"/>
  <c r="P8" i="4" s="1"/>
  <c r="Q8" i="4" s="1"/>
  <c r="F8" i="4"/>
  <c r="D8" i="4"/>
  <c r="H7" i="4"/>
  <c r="I7" i="4" s="1"/>
  <c r="J7" i="4" s="1"/>
  <c r="K7" i="4" s="1"/>
  <c r="L7" i="4" s="1"/>
  <c r="M7" i="4" s="1"/>
  <c r="N7" i="4" s="1"/>
  <c r="O7" i="4" s="1"/>
  <c r="P7" i="4" s="1"/>
  <c r="Q7" i="4" s="1"/>
  <c r="F7" i="4"/>
  <c r="D7" i="4"/>
  <c r="H6" i="4"/>
  <c r="I6" i="4" s="1"/>
  <c r="J6" i="4" s="1"/>
  <c r="K6" i="4" s="1"/>
  <c r="L6" i="4" s="1"/>
  <c r="M6" i="4" s="1"/>
  <c r="N6" i="4" s="1"/>
  <c r="O6" i="4" s="1"/>
  <c r="P6" i="4" s="1"/>
  <c r="Q6" i="4" s="1"/>
  <c r="F6" i="4"/>
  <c r="D6" i="4"/>
  <c r="I1" i="4"/>
  <c r="H7" i="3"/>
  <c r="I7" i="3" s="1"/>
  <c r="J7" i="3" s="1"/>
  <c r="K7" i="3" s="1"/>
  <c r="L7" i="3" s="1"/>
  <c r="M7" i="3" s="1"/>
  <c r="N7" i="3" s="1"/>
  <c r="O7" i="3" s="1"/>
  <c r="P7" i="3" s="1"/>
  <c r="Q7" i="3" s="1"/>
  <c r="H6" i="3"/>
  <c r="I6" i="3" s="1"/>
  <c r="H5" i="3"/>
  <c r="I5" i="3" s="1"/>
  <c r="F7" i="3"/>
  <c r="F6" i="3"/>
  <c r="F5" i="3"/>
  <c r="D7" i="3"/>
  <c r="D6" i="3"/>
  <c r="D5" i="3"/>
  <c r="I1" i="3"/>
  <c r="F30" i="1"/>
  <c r="H20" i="1"/>
  <c r="H19" i="1"/>
  <c r="H18" i="1"/>
  <c r="H17" i="1"/>
  <c r="H15" i="1"/>
  <c r="G9" i="1"/>
  <c r="H9" i="1" s="1"/>
  <c r="G8" i="1"/>
  <c r="H8" i="1" s="1"/>
  <c r="G7" i="1"/>
  <c r="H7" i="1" s="1"/>
  <c r="I1" i="1"/>
  <c r="J19" i="1" s="1"/>
  <c r="K19" i="1" s="1"/>
  <c r="J6" i="3" l="1"/>
  <c r="K6" i="3" s="1"/>
  <c r="L6" i="3" s="1"/>
  <c r="M6" i="3" s="1"/>
  <c r="N6" i="3" s="1"/>
  <c r="O6" i="3" s="1"/>
  <c r="P6" i="3" s="1"/>
  <c r="Q6" i="3" s="1"/>
  <c r="J5" i="3"/>
  <c r="K5" i="3" s="1"/>
  <c r="L5" i="3" s="1"/>
  <c r="M5" i="3" s="1"/>
  <c r="N5" i="3" s="1"/>
  <c r="O5" i="3" s="1"/>
  <c r="P5" i="3" s="1"/>
  <c r="Q5" i="3" s="1"/>
  <c r="R7" i="3"/>
  <c r="S7" i="3" s="1"/>
  <c r="T7" i="3" s="1"/>
  <c r="W30" i="1"/>
  <c r="X30" i="1"/>
  <c r="I8" i="1"/>
  <c r="R7" i="4"/>
  <c r="S7" i="4" s="1"/>
  <c r="T7" i="4" s="1"/>
  <c r="R6" i="4"/>
  <c r="R8" i="4"/>
  <c r="S8" i="4" s="1"/>
  <c r="T8" i="4" s="1"/>
  <c r="I9" i="1"/>
  <c r="I15" i="1"/>
  <c r="I7" i="1"/>
  <c r="I18" i="1"/>
  <c r="I19" i="1"/>
  <c r="I20" i="1"/>
  <c r="J15" i="1"/>
  <c r="K15" i="1" s="1"/>
  <c r="G10" i="1"/>
  <c r="H10" i="1" s="1"/>
  <c r="I10" i="1" s="1"/>
  <c r="I17" i="1"/>
  <c r="J20" i="1"/>
  <c r="K20" i="1" s="1"/>
  <c r="G14" i="1"/>
  <c r="J18" i="1"/>
  <c r="K18" i="1" s="1"/>
  <c r="G16" i="1"/>
  <c r="J17" i="1"/>
  <c r="K17" i="1" s="1"/>
  <c r="G11" i="1"/>
  <c r="H11" i="1" s="1"/>
  <c r="I11" i="1" s="1"/>
  <c r="R5" i="3" l="1"/>
  <c r="R6" i="3"/>
  <c r="S6" i="3" s="1"/>
  <c r="R9" i="4"/>
  <c r="S6" i="4"/>
  <c r="J14" i="1"/>
  <c r="K14" i="1" s="1"/>
  <c r="H14" i="1"/>
  <c r="I14" i="1" s="1"/>
  <c r="H16" i="1"/>
  <c r="I16" i="1" s="1"/>
  <c r="J16" i="1"/>
  <c r="K16" i="1" s="1"/>
  <c r="R25" i="3" l="1"/>
  <c r="S5" i="3"/>
  <c r="T5" i="3" s="1"/>
  <c r="T6" i="3"/>
  <c r="S9" i="4"/>
  <c r="T6" i="4"/>
  <c r="T9" i="4" s="1"/>
  <c r="L30" i="1"/>
  <c r="K30" i="1"/>
  <c r="H30" i="1"/>
  <c r="J30" i="1"/>
  <c r="T25" i="3" l="1"/>
  <c r="S25" i="3"/>
  <c r="R17" i="4" l="1"/>
  <c r="R25" i="4" s="1"/>
  <c r="T17" i="4" l="1"/>
  <c r="T25" i="4" s="1"/>
  <c r="S17" i="4"/>
  <c r="S25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Jasvir Singh Nagi</author>
  </authors>
  <commentList>
    <comment ref="F26" authorId="0" shapeId="0" xr:uid="{4697D662-E86A-4D02-B690-3589603E2467}">
      <text>
        <r>
          <rPr>
            <b/>
            <sz val="9"/>
            <color indexed="81"/>
            <rFont val="Tahoma"/>
            <family val="2"/>
          </rPr>
          <t>Jasvir Singh Nagi:</t>
        </r>
        <r>
          <rPr>
            <sz val="9"/>
            <color indexed="81"/>
            <rFont val="Tahoma"/>
            <family val="2"/>
          </rPr>
          <t xml:space="preserve">
SYVO WT 3130 Aluminum Tripod (133CM), Universal Lightweight Tripod</t>
        </r>
      </text>
    </comment>
    <comment ref="F27" authorId="0" shapeId="0" xr:uid="{D26B66D2-42C0-4503-9A2E-B9910DEC879E}">
      <text>
        <r>
          <rPr>
            <b/>
            <sz val="9"/>
            <color indexed="81"/>
            <rFont val="Tahoma"/>
            <family val="2"/>
          </rPr>
          <t>Boya BY-M1 Pro Omnidirectional Lavalier</t>
        </r>
      </text>
    </comment>
    <comment ref="F28" authorId="0" shapeId="0" xr:uid="{D49E86EA-C1CA-453A-9184-2074FB19AC1B}">
      <text>
        <r>
          <rPr>
            <b/>
            <sz val="9"/>
            <color indexed="81"/>
            <rFont val="Tahoma"/>
            <family val="2"/>
          </rPr>
          <t>Jasvir Singh Nagi:</t>
        </r>
        <r>
          <rPr>
            <sz val="9"/>
            <color indexed="81"/>
            <rFont val="Tahoma"/>
            <family val="2"/>
          </rPr>
          <t xml:space="preserve">
Tygot 10" Portable LED Ring Light with 3 Color Modes Dimmable Lighting | for YouTube | Photo-Shoot</t>
        </r>
      </text>
    </comment>
    <comment ref="F29" authorId="0" shapeId="0" xr:uid="{5734EFC2-3A71-45B1-9FF2-60021DFD4091}">
      <text>
        <r>
          <rPr>
            <b/>
            <sz val="9"/>
            <color indexed="81"/>
            <rFont val="Tahoma"/>
            <family val="2"/>
          </rPr>
          <t>Jasvir Singh Nagi:</t>
        </r>
        <r>
          <rPr>
            <sz val="9"/>
            <color indexed="81"/>
            <rFont val="Tahoma"/>
            <family val="2"/>
          </rPr>
          <t xml:space="preserve">
DIGITEK® (DTR 260 GT) Gorilla Tripod/Mini 33 cm (13 Inch)</t>
        </r>
      </text>
    </comment>
  </commentList>
</comments>
</file>

<file path=xl/sharedStrings.xml><?xml version="1.0" encoding="utf-8"?>
<sst xmlns="http://schemas.openxmlformats.org/spreadsheetml/2006/main" count="152" uniqueCount="82">
  <si>
    <t>BUDGET PLAN</t>
  </si>
  <si>
    <t>USD</t>
  </si>
  <si>
    <t>INR</t>
  </si>
  <si>
    <t>Conversion=</t>
  </si>
  <si>
    <t>REVENUE</t>
  </si>
  <si>
    <t>VENDOR</t>
  </si>
  <si>
    <t>No. Of Units</t>
  </si>
  <si>
    <t>CAPEX</t>
  </si>
  <si>
    <t>Cost/unit(USD)</t>
  </si>
  <si>
    <t>Cost/Unit (USD)</t>
  </si>
  <si>
    <t>Cost/Unit(INR)</t>
  </si>
  <si>
    <t>ANNUAL ( INR )</t>
  </si>
  <si>
    <t>Monthly</t>
  </si>
  <si>
    <t>Annually</t>
  </si>
  <si>
    <t>Annual</t>
  </si>
  <si>
    <t>Monthly(M1)</t>
  </si>
  <si>
    <t>M2</t>
  </si>
  <si>
    <t>Yr1</t>
  </si>
  <si>
    <t xml:space="preserve">Yr2 </t>
  </si>
  <si>
    <t>Yr3</t>
  </si>
  <si>
    <t>WEBSITE</t>
  </si>
  <si>
    <t>DOMAIN</t>
  </si>
  <si>
    <t>jsnagi.co</t>
  </si>
  <si>
    <t>whois</t>
  </si>
  <si>
    <t>souldigitalhub.com</t>
  </si>
  <si>
    <t>soullp.com</t>
  </si>
  <si>
    <t>HOSTING with email</t>
  </si>
  <si>
    <t>SSL</t>
  </si>
  <si>
    <t>SOFTWARE</t>
  </si>
  <si>
    <t xml:space="preserve">WEBSITE BUILD </t>
  </si>
  <si>
    <t>Wordpress</t>
  </si>
  <si>
    <t>LMS</t>
  </si>
  <si>
    <t>Teachable</t>
  </si>
  <si>
    <t>WEBINAR</t>
  </si>
  <si>
    <t>ZOOM</t>
  </si>
  <si>
    <t>COMMUNITY BUILDER</t>
  </si>
  <si>
    <t>Mightnetworks</t>
  </si>
  <si>
    <t>EMAIL SYSTEM</t>
  </si>
  <si>
    <t>ConvertKit</t>
  </si>
  <si>
    <t>FUNNEL SYSTEM</t>
  </si>
  <si>
    <t>ClickFunnel</t>
  </si>
  <si>
    <t>TRACKING SYSTEM</t>
  </si>
  <si>
    <t>ClickMagic</t>
  </si>
  <si>
    <t>PAYMENT GATEWAY</t>
  </si>
  <si>
    <t>RazorPay</t>
  </si>
  <si>
    <t>2% of fee</t>
  </si>
  <si>
    <t>INTEGRATION</t>
  </si>
  <si>
    <t>Zapier</t>
  </si>
  <si>
    <t>EQUIPMENT</t>
  </si>
  <si>
    <t>Camera</t>
  </si>
  <si>
    <t>Tripod</t>
  </si>
  <si>
    <t>Mic</t>
  </si>
  <si>
    <t>Light</t>
  </si>
  <si>
    <t>10" light stand</t>
  </si>
  <si>
    <t>TOTAL INVESTMENT</t>
  </si>
  <si>
    <t>Price</t>
  </si>
  <si>
    <t>Units</t>
  </si>
  <si>
    <t>M1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</si>
  <si>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</si>
  <si>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</si>
  <si>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</si>
  <si>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</si>
  <si>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</si>
  <si>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</si>
  <si>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</si>
  <si>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</si>
  <si>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</si>
  <si>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</si>
  <si>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Yr2</t>
  </si>
  <si>
    <t>Bundle 1</t>
  </si>
  <si>
    <t>Bundle 2</t>
  </si>
  <si>
    <t>Bundle 3</t>
  </si>
  <si>
    <t>UNITS</t>
  </si>
  <si>
    <t>INVESTMENT</t>
  </si>
  <si>
    <t>MARGIN</t>
  </si>
  <si>
    <t>ROI</t>
  </si>
  <si>
    <t>EBITDA</t>
  </si>
  <si>
    <t>NOTE</t>
  </si>
  <si>
    <t xml:space="preserve">MODIFY ONLY THE </t>
  </si>
  <si>
    <t>RED</t>
  </si>
  <si>
    <t>ONEs</t>
  </si>
  <si>
    <t>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</si>
</sst>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INR]\ * #,##0.00_);_([$INR]\ * \(#,##0.00\);_([$INR]\ * &quot;-&quot;??_);_(@_)"/>
  </numFmts>
  <fonts count="20" x14ac:knownFonts="1">
    <font>
      <sz val="12"/>
      <color rgb="FF000000"/>
      <name val="Corbel"/>
      <family val="2"/>
    </font>
    <font>
      <sz val="11"/>
      <color theme="1"/>
      <name val="Calibri"/>
      <family val="2"/>
      <scheme val="minor"/>
    </font>
    <font>
      <sz val="12"/>
      <color rgb="FF000000"/>
      <name val="Corbel"/>
      <family val="2"/>
    </font>
    <font>
      <b/>
      <sz val="16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Agency FB"/>
      <family val="2"/>
    </font>
    <font>
      <b/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5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orbel"/>
      <family val="2"/>
    </font>
    <font>
      <b/>
      <sz val="14"/>
      <color theme="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Agency FB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3" fillId="2" borderId="0" xfId="0" applyFont="1" applyFill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4" fillId="0" borderId="0" xfId="0" applyFont="1"/>
    <xf numFmtId="9" fontId="4" fillId="0" borderId="0" xfId="0" applyNumberFormat="1" applyFont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0" borderId="0" xfId="0" applyFont="1"/>
    <xf numFmtId="0" fontId="4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7" fillId="4" borderId="2" xfId="0" applyFont="1" applyFill="1" applyBorder="1"/>
    <xf numFmtId="0" fontId="4" fillId="0" borderId="1" xfId="0" applyFont="1" applyBorder="1" applyAlignment="1">
      <alignment horizontal="center"/>
    </xf>
    <xf numFmtId="0" fontId="10" fillId="0" borderId="1" xfId="0" applyFont="1" applyBorder="1"/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center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/>
    </xf>
    <xf numFmtId="0" fontId="10" fillId="5" borderId="1" xfId="0" applyFont="1" applyFill="1" applyBorder="1"/>
    <xf numFmtId="0" fontId="10" fillId="5" borderId="5" xfId="0" applyFont="1" applyFill="1" applyBorder="1"/>
    <xf numFmtId="0" fontId="4" fillId="5" borderId="5" xfId="0" applyFont="1" applyFill="1" applyBorder="1" applyAlignment="1">
      <alignment horizontal="center"/>
    </xf>
    <xf numFmtId="0" fontId="11" fillId="4" borderId="1" xfId="0" applyFont="1" applyFill="1" applyBorder="1"/>
    <xf numFmtId="0" fontId="11" fillId="4" borderId="5" xfId="0" applyFont="1" applyFill="1" applyBorder="1"/>
    <xf numFmtId="0" fontId="4" fillId="0" borderId="5" xfId="0" applyFont="1" applyBorder="1" applyAlignment="1">
      <alignment horizontal="center"/>
    </xf>
    <xf numFmtId="0" fontId="10" fillId="0" borderId="5" xfId="0" applyFont="1" applyBorder="1"/>
    <xf numFmtId="0" fontId="4" fillId="0" borderId="1" xfId="0" applyFont="1" applyBorder="1"/>
    <xf numFmtId="0" fontId="7" fillId="5" borderId="1" xfId="0" applyFont="1" applyFill="1" applyBorder="1"/>
    <xf numFmtId="1" fontId="7" fillId="5" borderId="1" xfId="0" applyNumberFormat="1" applyFont="1" applyFill="1" applyBorder="1" applyAlignment="1">
      <alignment horizontal="center"/>
    </xf>
    <xf numFmtId="44" fontId="8" fillId="5" borderId="1" xfId="1" applyFont="1" applyFill="1" applyBorder="1" applyAlignment="1">
      <alignment horizontal="center"/>
    </xf>
    <xf numFmtId="164" fontId="9" fillId="5" borderId="1" xfId="0" applyNumberFormat="1" applyFont="1" applyFill="1" applyBorder="1" applyAlignment="1">
      <alignment horizontal="center"/>
    </xf>
    <xf numFmtId="1" fontId="9" fillId="5" borderId="1" xfId="0" applyNumberFormat="1" applyFont="1" applyFill="1" applyBorder="1" applyAlignment="1">
      <alignment horizontal="center"/>
    </xf>
    <xf numFmtId="0" fontId="7" fillId="6" borderId="1" xfId="0" applyFont="1" applyFill="1" applyBorder="1"/>
    <xf numFmtId="1" fontId="4" fillId="0" borderId="0" xfId="0" applyNumberFormat="1" applyFont="1" applyAlignment="1">
      <alignment horizontal="center"/>
    </xf>
    <xf numFmtId="1" fontId="7" fillId="0" borderId="6" xfId="0" applyNumberFormat="1" applyFont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4" fillId="6" borderId="1" xfId="0" applyFont="1" applyFill="1" applyBorder="1"/>
    <xf numFmtId="0" fontId="7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1" fontId="16" fillId="0" borderId="7" xfId="0" applyNumberFormat="1" applyFont="1" applyBorder="1" applyAlignment="1">
      <alignment horizontal="center"/>
    </xf>
    <xf numFmtId="1" fontId="9" fillId="0" borderId="8" xfId="0" applyNumberFormat="1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9" fontId="10" fillId="0" borderId="6" xfId="2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7" fillId="0" borderId="0" xfId="0" applyFont="1"/>
    <xf numFmtId="9" fontId="17" fillId="0" borderId="0" xfId="0" applyNumberFormat="1" applyFont="1" applyAlignment="1">
      <alignment horizontal="center"/>
    </xf>
    <xf numFmtId="0" fontId="17" fillId="0" borderId="1" xfId="0" applyFont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5" borderId="1" xfId="0" applyFont="1" applyFill="1" applyBorder="1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AC18C-1D8C-4DED-85D5-7C3FEBCBED29}">
  <dimension ref="A1:AE34"/>
  <sheetViews>
    <sheetView tabSelected="1"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J1" sqref="J1"/>
    </sheetView>
  </sheetViews>
  <sheetFormatPr defaultColWidth="9.19921875" defaultRowHeight="15.6" x14ac:dyDescent="0.3"/>
  <cols>
    <col min="1" max="1" width="18.19921875" style="6" bestFit="1" customWidth="1"/>
    <col min="2" max="3" width="7.796875" style="6" customWidth="1"/>
    <col min="4" max="4" width="12.69921875" style="2" bestFit="1" customWidth="1"/>
    <col min="5" max="5" width="10.5" style="2" bestFit="1" customWidth="1"/>
    <col min="6" max="6" width="10.5" style="2" customWidth="1"/>
    <col min="7" max="7" width="12.5" style="2" bestFit="1" customWidth="1"/>
    <col min="8" max="8" width="12.5" style="2" customWidth="1"/>
    <col min="9" max="9" width="14.796875" style="2" bestFit="1" customWidth="1"/>
    <col min="10" max="10" width="12.19921875" style="2" bestFit="1" customWidth="1"/>
    <col min="11" max="12" width="12.09765625" style="2" bestFit="1" customWidth="1"/>
    <col min="13" max="21" width="12.09765625" style="2" customWidth="1"/>
    <col min="22" max="24" width="9.19921875" style="2"/>
    <col min="25" max="16384" width="9.19921875" style="6"/>
  </cols>
  <sheetData>
    <row r="1" spans="1:31" ht="21" x14ac:dyDescent="0.4">
      <c r="A1" s="1" t="s">
        <v>0</v>
      </c>
      <c r="B1" s="1"/>
      <c r="C1" s="1"/>
      <c r="E1" s="63" t="s">
        <v>1</v>
      </c>
      <c r="F1" s="3"/>
      <c r="G1" s="63" t="s">
        <v>2</v>
      </c>
      <c r="H1" s="4" t="s">
        <v>3</v>
      </c>
      <c r="I1" s="62">
        <f>80</f>
        <v>80</v>
      </c>
      <c r="AE1" s="7"/>
    </row>
    <row r="2" spans="1:31" x14ac:dyDescent="0.3">
      <c r="W2" s="7">
        <v>0.2</v>
      </c>
      <c r="X2" s="7">
        <v>0.2</v>
      </c>
      <c r="AA2" s="2"/>
      <c r="AB2" s="2"/>
      <c r="AC2" s="2"/>
      <c r="AD2" s="2"/>
    </row>
    <row r="3" spans="1:31" x14ac:dyDescent="0.3">
      <c r="A3" s="39" t="s">
        <v>73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10</v>
      </c>
      <c r="K3" s="8" t="s">
        <v>10</v>
      </c>
      <c r="L3" s="8" t="s">
        <v>10</v>
      </c>
      <c r="M3" s="8" t="s">
        <v>10</v>
      </c>
      <c r="N3" s="8" t="s">
        <v>10</v>
      </c>
      <c r="O3" s="8" t="s">
        <v>10</v>
      </c>
      <c r="P3" s="8" t="s">
        <v>10</v>
      </c>
      <c r="Q3" s="8" t="s">
        <v>10</v>
      </c>
      <c r="R3" s="8" t="s">
        <v>10</v>
      </c>
      <c r="S3" s="8" t="s">
        <v>10</v>
      </c>
      <c r="T3" s="8" t="s">
        <v>10</v>
      </c>
      <c r="U3" s="8" t="s">
        <v>10</v>
      </c>
      <c r="V3" s="52" t="s">
        <v>11</v>
      </c>
      <c r="W3" s="53"/>
      <c r="X3" s="54"/>
    </row>
    <row r="4" spans="1:31" ht="18" x14ac:dyDescent="0.35">
      <c r="A4" s="9"/>
      <c r="B4" s="9"/>
      <c r="C4" s="9"/>
      <c r="D4" s="10"/>
      <c r="E4" s="10"/>
      <c r="F4" s="10" t="s">
        <v>2</v>
      </c>
      <c r="G4" s="10" t="s">
        <v>12</v>
      </c>
      <c r="H4" s="11" t="s">
        <v>13</v>
      </c>
      <c r="I4" s="12" t="s">
        <v>14</v>
      </c>
      <c r="J4" s="12" t="s">
        <v>15</v>
      </c>
      <c r="K4" s="12" t="s">
        <v>16</v>
      </c>
      <c r="L4" s="12" t="s">
        <v>58</v>
      </c>
      <c r="M4" s="12" t="s">
        <v>59</v>
      </c>
      <c r="N4" s="12" t="s">
        <v>60</v>
      </c>
      <c r="O4" s="12" t="s">
        <v>61</v>
      </c>
      <c r="P4" s="12" t="s">
        <v>62</v>
      </c>
      <c r="Q4" s="12" t="s">
        <v>63</v>
      </c>
      <c r="R4" s="12" t="s">
        <v>64</v>
      </c>
      <c r="S4" s="12" t="s">
        <v>65</v>
      </c>
      <c r="T4" s="12" t="s">
        <v>66</v>
      </c>
      <c r="U4" s="12" t="s">
        <v>67</v>
      </c>
      <c r="V4" s="43" t="s">
        <v>17</v>
      </c>
      <c r="W4" s="43" t="s">
        <v>18</v>
      </c>
      <c r="X4" s="43" t="s">
        <v>19</v>
      </c>
    </row>
    <row r="5" spans="1:31" ht="18" x14ac:dyDescent="0.35">
      <c r="A5" s="13" t="s">
        <v>20</v>
      </c>
      <c r="B5" s="13"/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44"/>
      <c r="W5" s="44"/>
      <c r="X5" s="44"/>
    </row>
    <row r="6" spans="1:31" ht="18" x14ac:dyDescent="0.35">
      <c r="A6" s="15" t="s">
        <v>21</v>
      </c>
      <c r="B6" s="15"/>
      <c r="C6" s="15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44"/>
      <c r="W6" s="44"/>
      <c r="X6" s="44"/>
    </row>
    <row r="7" spans="1:31" ht="18" x14ac:dyDescent="0.35">
      <c r="A7" s="16" t="s">
        <v>22</v>
      </c>
      <c r="B7" s="16"/>
      <c r="C7" s="16"/>
      <c r="D7" s="14" t="s">
        <v>23</v>
      </c>
      <c r="E7" s="60">
        <v>1</v>
      </c>
      <c r="F7" s="14"/>
      <c r="G7" s="57">
        <f>11.88/12</f>
        <v>0.9900000000000001</v>
      </c>
      <c r="H7" s="17">
        <f>E7*G7*12</f>
        <v>11.88</v>
      </c>
      <c r="I7" s="17">
        <f>H7*$I$1</f>
        <v>950.40000000000009</v>
      </c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44"/>
      <c r="W7" s="44"/>
      <c r="X7" s="44"/>
    </row>
    <row r="8" spans="1:31" ht="18" x14ac:dyDescent="0.35">
      <c r="A8" s="16" t="s">
        <v>24</v>
      </c>
      <c r="B8" s="16"/>
      <c r="C8" s="16"/>
      <c r="D8" s="14" t="s">
        <v>23</v>
      </c>
      <c r="E8" s="60">
        <v>1</v>
      </c>
      <c r="F8" s="14"/>
      <c r="G8" s="57">
        <f t="shared" ref="G8:G9" si="0">11.88/12</f>
        <v>0.9900000000000001</v>
      </c>
      <c r="H8" s="17">
        <f t="shared" ref="H8:H11" si="1">E8*G8*12</f>
        <v>11.88</v>
      </c>
      <c r="I8" s="17">
        <f>H8*$I$1</f>
        <v>950.40000000000009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44"/>
      <c r="W8" s="44"/>
      <c r="X8" s="44"/>
    </row>
    <row r="9" spans="1:31" ht="18" x14ac:dyDescent="0.35">
      <c r="A9" s="16" t="s">
        <v>25</v>
      </c>
      <c r="B9" s="16"/>
      <c r="C9" s="16"/>
      <c r="D9" s="14" t="s">
        <v>23</v>
      </c>
      <c r="E9" s="60">
        <v>1</v>
      </c>
      <c r="F9" s="14"/>
      <c r="G9" s="57">
        <f t="shared" si="0"/>
        <v>0.9900000000000001</v>
      </c>
      <c r="H9" s="17">
        <f t="shared" si="1"/>
        <v>11.88</v>
      </c>
      <c r="I9" s="17">
        <f>H9*$I$1</f>
        <v>950.40000000000009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44"/>
      <c r="W9" s="44"/>
      <c r="X9" s="44"/>
    </row>
    <row r="10" spans="1:31" ht="18" x14ac:dyDescent="0.35">
      <c r="A10" s="15" t="s">
        <v>26</v>
      </c>
      <c r="B10" s="15"/>
      <c r="C10" s="15"/>
      <c r="D10" s="14"/>
      <c r="E10" s="60">
        <v>1</v>
      </c>
      <c r="F10" s="14"/>
      <c r="G10" s="58">
        <f>727/I1</f>
        <v>9.0875000000000004</v>
      </c>
      <c r="H10" s="17">
        <f t="shared" si="1"/>
        <v>109.05000000000001</v>
      </c>
      <c r="I10" s="17">
        <f>H10*$I$1</f>
        <v>8724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44"/>
      <c r="W10" s="44"/>
      <c r="X10" s="44"/>
    </row>
    <row r="11" spans="1:31" ht="18" x14ac:dyDescent="0.35">
      <c r="A11" s="15" t="s">
        <v>27</v>
      </c>
      <c r="B11" s="15"/>
      <c r="C11" s="15"/>
      <c r="D11" s="14"/>
      <c r="E11" s="60">
        <v>1</v>
      </c>
      <c r="F11" s="14"/>
      <c r="G11" s="58">
        <f>8909*(1+18%)/I1/12</f>
        <v>10.950645833333333</v>
      </c>
      <c r="H11" s="17">
        <f t="shared" si="1"/>
        <v>131.40774999999999</v>
      </c>
      <c r="I11" s="17">
        <f>H11*$I$1</f>
        <v>10512.619999999999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44"/>
      <c r="W11" s="44"/>
      <c r="X11" s="44"/>
    </row>
    <row r="12" spans="1:31" ht="18" x14ac:dyDescent="0.35">
      <c r="A12" s="18"/>
      <c r="B12" s="18"/>
      <c r="C12" s="18"/>
      <c r="D12" s="19"/>
      <c r="E12" s="61"/>
      <c r="F12" s="19"/>
      <c r="G12" s="59"/>
      <c r="H12" s="19"/>
      <c r="I12" s="20">
        <f>SUM(I7:I11)</f>
        <v>22087.82</v>
      </c>
      <c r="J12" s="20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45">
        <f>I12</f>
        <v>22087.82</v>
      </c>
      <c r="W12" s="45">
        <f>V12*(1+W2)</f>
        <v>26505.383999999998</v>
      </c>
      <c r="X12" s="45">
        <f>W12*(1+X2)</f>
        <v>31806.460799999997</v>
      </c>
    </row>
    <row r="13" spans="1:31" ht="18" x14ac:dyDescent="0.35">
      <c r="A13" s="13" t="s">
        <v>28</v>
      </c>
      <c r="B13" s="13"/>
      <c r="C13" s="13"/>
      <c r="D13" s="14"/>
      <c r="E13" s="60"/>
      <c r="F13" s="14"/>
      <c r="G13" s="57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44"/>
      <c r="W13" s="44"/>
      <c r="X13" s="44"/>
    </row>
    <row r="14" spans="1:31" ht="18" x14ac:dyDescent="0.35">
      <c r="A14" s="15" t="s">
        <v>29</v>
      </c>
      <c r="B14" s="15"/>
      <c r="C14" s="15"/>
      <c r="D14" s="14" t="s">
        <v>30</v>
      </c>
      <c r="E14" s="60">
        <v>1</v>
      </c>
      <c r="F14" s="14"/>
      <c r="G14" s="58">
        <f>280*(1+18%)/I1</f>
        <v>4.13</v>
      </c>
      <c r="H14" s="17">
        <f>E14*G14*12</f>
        <v>49.56</v>
      </c>
      <c r="I14" s="17">
        <f t="shared" ref="I14:I20" si="2">H14*$I$1</f>
        <v>3964.8</v>
      </c>
      <c r="J14" s="17">
        <f t="shared" ref="J14:J20" si="3">G14*E14*$I$1</f>
        <v>330.4</v>
      </c>
      <c r="K14" s="17">
        <f>J14</f>
        <v>330.4</v>
      </c>
      <c r="L14" s="17">
        <f t="shared" ref="L14:U20" si="4">K14</f>
        <v>330.4</v>
      </c>
      <c r="M14" s="17">
        <f t="shared" si="4"/>
        <v>330.4</v>
      </c>
      <c r="N14" s="17">
        <f t="shared" si="4"/>
        <v>330.4</v>
      </c>
      <c r="O14" s="17">
        <f t="shared" si="4"/>
        <v>330.4</v>
      </c>
      <c r="P14" s="17">
        <f t="shared" si="4"/>
        <v>330.4</v>
      </c>
      <c r="Q14" s="17">
        <f t="shared" si="4"/>
        <v>330.4</v>
      </c>
      <c r="R14" s="17">
        <f t="shared" si="4"/>
        <v>330.4</v>
      </c>
      <c r="S14" s="17">
        <f t="shared" si="4"/>
        <v>330.4</v>
      </c>
      <c r="T14" s="17">
        <f t="shared" si="4"/>
        <v>330.4</v>
      </c>
      <c r="U14" s="17">
        <f t="shared" si="4"/>
        <v>330.4</v>
      </c>
      <c r="V14" s="45">
        <f>SUM(J14:U14)</f>
        <v>3964.8000000000006</v>
      </c>
      <c r="W14" s="45">
        <f>V14*(1+$W$2)</f>
        <v>4757.76</v>
      </c>
      <c r="X14" s="45">
        <f>W14*(1+$X$2)</f>
        <v>5709.3119999999999</v>
      </c>
    </row>
    <row r="15" spans="1:31" ht="18" x14ac:dyDescent="0.35">
      <c r="A15" s="15" t="s">
        <v>31</v>
      </c>
      <c r="B15" s="15"/>
      <c r="C15" s="15"/>
      <c r="D15" s="14" t="s">
        <v>32</v>
      </c>
      <c r="E15" s="60">
        <v>1</v>
      </c>
      <c r="F15" s="14"/>
      <c r="G15" s="57">
        <v>19</v>
      </c>
      <c r="H15" s="14">
        <f t="shared" ref="H15:H20" si="5">E15*G15*12</f>
        <v>228</v>
      </c>
      <c r="I15" s="17">
        <f t="shared" si="2"/>
        <v>18240</v>
      </c>
      <c r="J15" s="17">
        <f t="shared" si="3"/>
        <v>1520</v>
      </c>
      <c r="K15" s="17">
        <f t="shared" ref="K15:K20" si="6">J15</f>
        <v>1520</v>
      </c>
      <c r="L15" s="17">
        <f t="shared" si="4"/>
        <v>1520</v>
      </c>
      <c r="M15" s="17">
        <f t="shared" si="4"/>
        <v>1520</v>
      </c>
      <c r="N15" s="17">
        <f t="shared" si="4"/>
        <v>1520</v>
      </c>
      <c r="O15" s="17">
        <f t="shared" si="4"/>
        <v>1520</v>
      </c>
      <c r="P15" s="17">
        <f t="shared" si="4"/>
        <v>1520</v>
      </c>
      <c r="Q15" s="17">
        <f t="shared" si="4"/>
        <v>1520</v>
      </c>
      <c r="R15" s="17">
        <f t="shared" si="4"/>
        <v>1520</v>
      </c>
      <c r="S15" s="17">
        <f t="shared" si="4"/>
        <v>1520</v>
      </c>
      <c r="T15" s="17">
        <f t="shared" si="4"/>
        <v>1520</v>
      </c>
      <c r="U15" s="17">
        <f t="shared" si="4"/>
        <v>1520</v>
      </c>
      <c r="V15" s="45">
        <f t="shared" ref="V15:V20" si="7">SUM(J15:U15)</f>
        <v>18240</v>
      </c>
      <c r="W15" s="45">
        <f t="shared" ref="W15:W20" si="8">V15*(1+$W$2)</f>
        <v>21888</v>
      </c>
      <c r="X15" s="45">
        <f t="shared" ref="X15:X20" si="9">W15*(1+$X$2)</f>
        <v>26265.599999999999</v>
      </c>
    </row>
    <row r="16" spans="1:31" ht="18" x14ac:dyDescent="0.35">
      <c r="A16" s="15" t="s">
        <v>33</v>
      </c>
      <c r="B16" s="15"/>
      <c r="C16" s="15"/>
      <c r="D16" s="14" t="s">
        <v>34</v>
      </c>
      <c r="E16" s="60">
        <v>1</v>
      </c>
      <c r="F16" s="14"/>
      <c r="G16" s="58">
        <f>1800/I1</f>
        <v>22.5</v>
      </c>
      <c r="H16" s="14">
        <f t="shared" si="5"/>
        <v>270</v>
      </c>
      <c r="I16" s="17">
        <f t="shared" si="2"/>
        <v>21600</v>
      </c>
      <c r="J16" s="17">
        <f t="shared" si="3"/>
        <v>1800</v>
      </c>
      <c r="K16" s="17">
        <f t="shared" si="6"/>
        <v>1800</v>
      </c>
      <c r="L16" s="17">
        <f t="shared" si="4"/>
        <v>1800</v>
      </c>
      <c r="M16" s="17">
        <f t="shared" si="4"/>
        <v>1800</v>
      </c>
      <c r="N16" s="17">
        <f t="shared" si="4"/>
        <v>1800</v>
      </c>
      <c r="O16" s="17">
        <f t="shared" si="4"/>
        <v>1800</v>
      </c>
      <c r="P16" s="17">
        <f t="shared" si="4"/>
        <v>1800</v>
      </c>
      <c r="Q16" s="17">
        <f t="shared" si="4"/>
        <v>1800</v>
      </c>
      <c r="R16" s="17">
        <f t="shared" si="4"/>
        <v>1800</v>
      </c>
      <c r="S16" s="17">
        <f t="shared" si="4"/>
        <v>1800</v>
      </c>
      <c r="T16" s="17">
        <f t="shared" si="4"/>
        <v>1800</v>
      </c>
      <c r="U16" s="17">
        <f t="shared" si="4"/>
        <v>1800</v>
      </c>
      <c r="V16" s="45">
        <f t="shared" si="7"/>
        <v>21600</v>
      </c>
      <c r="W16" s="45">
        <f t="shared" si="8"/>
        <v>25920</v>
      </c>
      <c r="X16" s="45">
        <f t="shared" si="9"/>
        <v>31104</v>
      </c>
    </row>
    <row r="17" spans="1:24" ht="18" x14ac:dyDescent="0.35">
      <c r="A17" s="15" t="s">
        <v>35</v>
      </c>
      <c r="B17" s="15"/>
      <c r="C17" s="15"/>
      <c r="D17" s="14" t="s">
        <v>36</v>
      </c>
      <c r="E17" s="60">
        <v>1</v>
      </c>
      <c r="F17" s="14"/>
      <c r="G17" s="57">
        <v>39</v>
      </c>
      <c r="H17" s="14">
        <f t="shared" si="5"/>
        <v>468</v>
      </c>
      <c r="I17" s="17">
        <f t="shared" si="2"/>
        <v>37440</v>
      </c>
      <c r="J17" s="17">
        <f t="shared" si="3"/>
        <v>3120</v>
      </c>
      <c r="K17" s="17">
        <f t="shared" si="6"/>
        <v>3120</v>
      </c>
      <c r="L17" s="17">
        <f t="shared" si="4"/>
        <v>3120</v>
      </c>
      <c r="M17" s="17">
        <f t="shared" si="4"/>
        <v>3120</v>
      </c>
      <c r="N17" s="17">
        <f t="shared" si="4"/>
        <v>3120</v>
      </c>
      <c r="O17" s="17">
        <f t="shared" si="4"/>
        <v>3120</v>
      </c>
      <c r="P17" s="17">
        <f t="shared" si="4"/>
        <v>3120</v>
      </c>
      <c r="Q17" s="17">
        <f t="shared" si="4"/>
        <v>3120</v>
      </c>
      <c r="R17" s="17">
        <f t="shared" si="4"/>
        <v>3120</v>
      </c>
      <c r="S17" s="17">
        <f t="shared" si="4"/>
        <v>3120</v>
      </c>
      <c r="T17" s="17">
        <f t="shared" si="4"/>
        <v>3120</v>
      </c>
      <c r="U17" s="17">
        <f t="shared" si="4"/>
        <v>3120</v>
      </c>
      <c r="V17" s="45">
        <f t="shared" si="7"/>
        <v>37440</v>
      </c>
      <c r="W17" s="45">
        <f t="shared" si="8"/>
        <v>44928</v>
      </c>
      <c r="X17" s="45">
        <f t="shared" si="9"/>
        <v>53913.599999999999</v>
      </c>
    </row>
    <row r="18" spans="1:24" ht="18" x14ac:dyDescent="0.35">
      <c r="A18" s="15" t="s">
        <v>37</v>
      </c>
      <c r="B18" s="15"/>
      <c r="C18" s="15"/>
      <c r="D18" s="14" t="s">
        <v>38</v>
      </c>
      <c r="E18" s="60">
        <v>1</v>
      </c>
      <c r="F18" s="14"/>
      <c r="G18" s="57">
        <v>9</v>
      </c>
      <c r="H18" s="14">
        <f t="shared" si="5"/>
        <v>108</v>
      </c>
      <c r="I18" s="17">
        <f t="shared" si="2"/>
        <v>8640</v>
      </c>
      <c r="J18" s="17">
        <f t="shared" si="3"/>
        <v>720</v>
      </c>
      <c r="K18" s="17">
        <f t="shared" si="6"/>
        <v>720</v>
      </c>
      <c r="L18" s="17">
        <f t="shared" si="4"/>
        <v>720</v>
      </c>
      <c r="M18" s="17">
        <f t="shared" si="4"/>
        <v>720</v>
      </c>
      <c r="N18" s="17">
        <f t="shared" si="4"/>
        <v>720</v>
      </c>
      <c r="O18" s="17">
        <f t="shared" si="4"/>
        <v>720</v>
      </c>
      <c r="P18" s="17">
        <f t="shared" si="4"/>
        <v>720</v>
      </c>
      <c r="Q18" s="17">
        <f t="shared" si="4"/>
        <v>720</v>
      </c>
      <c r="R18" s="17">
        <f t="shared" si="4"/>
        <v>720</v>
      </c>
      <c r="S18" s="17">
        <f t="shared" si="4"/>
        <v>720</v>
      </c>
      <c r="T18" s="17">
        <f t="shared" si="4"/>
        <v>720</v>
      </c>
      <c r="U18" s="17">
        <f t="shared" si="4"/>
        <v>720</v>
      </c>
      <c r="V18" s="45">
        <f t="shared" si="7"/>
        <v>8640</v>
      </c>
      <c r="W18" s="45">
        <f t="shared" si="8"/>
        <v>10368</v>
      </c>
      <c r="X18" s="45">
        <f t="shared" si="9"/>
        <v>12441.6</v>
      </c>
    </row>
    <row r="19" spans="1:24" ht="18" x14ac:dyDescent="0.35">
      <c r="A19" s="15" t="s">
        <v>39</v>
      </c>
      <c r="B19" s="15"/>
      <c r="C19" s="15"/>
      <c r="D19" s="14" t="s">
        <v>40</v>
      </c>
      <c r="E19" s="60">
        <v>1</v>
      </c>
      <c r="F19" s="14"/>
      <c r="G19" s="57">
        <v>97</v>
      </c>
      <c r="H19" s="14">
        <f t="shared" si="5"/>
        <v>1164</v>
      </c>
      <c r="I19" s="17">
        <f t="shared" si="2"/>
        <v>93120</v>
      </c>
      <c r="J19" s="17">
        <f t="shared" si="3"/>
        <v>7760</v>
      </c>
      <c r="K19" s="17">
        <f t="shared" si="6"/>
        <v>7760</v>
      </c>
      <c r="L19" s="17">
        <f t="shared" si="4"/>
        <v>7760</v>
      </c>
      <c r="M19" s="17">
        <f t="shared" si="4"/>
        <v>7760</v>
      </c>
      <c r="N19" s="17">
        <f t="shared" si="4"/>
        <v>7760</v>
      </c>
      <c r="O19" s="17">
        <f t="shared" si="4"/>
        <v>7760</v>
      </c>
      <c r="P19" s="17">
        <f t="shared" si="4"/>
        <v>7760</v>
      </c>
      <c r="Q19" s="17">
        <f t="shared" si="4"/>
        <v>7760</v>
      </c>
      <c r="R19" s="17">
        <f t="shared" si="4"/>
        <v>7760</v>
      </c>
      <c r="S19" s="17">
        <f t="shared" si="4"/>
        <v>7760</v>
      </c>
      <c r="T19" s="17">
        <f t="shared" si="4"/>
        <v>7760</v>
      </c>
      <c r="U19" s="17">
        <f t="shared" si="4"/>
        <v>7760</v>
      </c>
      <c r="V19" s="45">
        <f t="shared" si="7"/>
        <v>93120</v>
      </c>
      <c r="W19" s="45">
        <f t="shared" si="8"/>
        <v>111744</v>
      </c>
      <c r="X19" s="45">
        <f t="shared" si="9"/>
        <v>134092.79999999999</v>
      </c>
    </row>
    <row r="20" spans="1:24" ht="18" x14ac:dyDescent="0.35">
      <c r="A20" s="15" t="s">
        <v>41</v>
      </c>
      <c r="B20" s="15"/>
      <c r="C20" s="15"/>
      <c r="D20" s="14" t="s">
        <v>42</v>
      </c>
      <c r="E20" s="60">
        <v>1</v>
      </c>
      <c r="F20" s="14"/>
      <c r="G20" s="57">
        <v>37</v>
      </c>
      <c r="H20" s="14">
        <f t="shared" si="5"/>
        <v>444</v>
      </c>
      <c r="I20" s="17">
        <f t="shared" si="2"/>
        <v>35520</v>
      </c>
      <c r="J20" s="17">
        <f t="shared" si="3"/>
        <v>2960</v>
      </c>
      <c r="K20" s="17">
        <f t="shared" si="6"/>
        <v>2960</v>
      </c>
      <c r="L20" s="17">
        <f t="shared" si="4"/>
        <v>2960</v>
      </c>
      <c r="M20" s="17">
        <f t="shared" si="4"/>
        <v>2960</v>
      </c>
      <c r="N20" s="17">
        <f t="shared" si="4"/>
        <v>2960</v>
      </c>
      <c r="O20" s="17">
        <f t="shared" si="4"/>
        <v>2960</v>
      </c>
      <c r="P20" s="17">
        <f t="shared" si="4"/>
        <v>2960</v>
      </c>
      <c r="Q20" s="17">
        <f t="shared" si="4"/>
        <v>2960</v>
      </c>
      <c r="R20" s="17">
        <f t="shared" si="4"/>
        <v>2960</v>
      </c>
      <c r="S20" s="17">
        <f t="shared" si="4"/>
        <v>2960</v>
      </c>
      <c r="T20" s="17">
        <f t="shared" si="4"/>
        <v>2960</v>
      </c>
      <c r="U20" s="17">
        <f t="shared" si="4"/>
        <v>2960</v>
      </c>
      <c r="V20" s="45">
        <f t="shared" si="7"/>
        <v>35520</v>
      </c>
      <c r="W20" s="45">
        <f t="shared" si="8"/>
        <v>42624</v>
      </c>
      <c r="X20" s="45">
        <f t="shared" si="9"/>
        <v>51148.799999999996</v>
      </c>
    </row>
    <row r="21" spans="1:24" ht="18" x14ac:dyDescent="0.35">
      <c r="A21" s="15" t="s">
        <v>43</v>
      </c>
      <c r="B21" s="15"/>
      <c r="C21" s="15"/>
      <c r="D21" s="14" t="s">
        <v>44</v>
      </c>
      <c r="E21" s="60" t="s">
        <v>45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44"/>
      <c r="W21" s="44"/>
      <c r="X21" s="44"/>
    </row>
    <row r="22" spans="1:24" ht="18" x14ac:dyDescent="0.35">
      <c r="A22" s="15" t="s">
        <v>46</v>
      </c>
      <c r="B22" s="15"/>
      <c r="C22" s="15"/>
      <c r="D22" s="14" t="s">
        <v>47</v>
      </c>
      <c r="E22" s="60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44"/>
      <c r="W22" s="44"/>
      <c r="X22" s="44"/>
    </row>
    <row r="23" spans="1:24" ht="18" x14ac:dyDescent="0.35">
      <c r="A23" s="21"/>
      <c r="B23" s="22"/>
      <c r="C23" s="22"/>
      <c r="D23" s="23"/>
      <c r="E23" s="61"/>
      <c r="F23" s="19"/>
      <c r="G23" s="19"/>
      <c r="H23" s="19"/>
      <c r="I23" s="20">
        <f>SUM(I14:I22)</f>
        <v>218524.79999999999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44"/>
      <c r="W23" s="44"/>
      <c r="X23" s="44"/>
    </row>
    <row r="24" spans="1:24" ht="18" x14ac:dyDescent="0.35">
      <c r="A24" s="24" t="s">
        <v>48</v>
      </c>
      <c r="B24" s="25"/>
      <c r="C24" s="25"/>
      <c r="D24" s="26"/>
      <c r="E24" s="60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44"/>
      <c r="W24" s="44"/>
      <c r="X24" s="44"/>
    </row>
    <row r="25" spans="1:24" ht="18" x14ac:dyDescent="0.35">
      <c r="A25" s="15" t="s">
        <v>49</v>
      </c>
      <c r="B25" s="27"/>
      <c r="C25" s="27"/>
      <c r="D25" s="26"/>
      <c r="E25" s="60">
        <v>1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44"/>
      <c r="W25" s="44"/>
      <c r="X25" s="44"/>
    </row>
    <row r="26" spans="1:24" ht="18" x14ac:dyDescent="0.35">
      <c r="A26" s="15" t="s">
        <v>50</v>
      </c>
      <c r="B26" s="27"/>
      <c r="C26" s="27"/>
      <c r="D26" s="26"/>
      <c r="E26" s="60">
        <v>1</v>
      </c>
      <c r="F26" s="57">
        <v>750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44"/>
      <c r="W26" s="44"/>
      <c r="X26" s="44"/>
    </row>
    <row r="27" spans="1:24" ht="18" x14ac:dyDescent="0.35">
      <c r="A27" s="15" t="s">
        <v>51</v>
      </c>
      <c r="B27" s="27"/>
      <c r="C27" s="27"/>
      <c r="D27" s="26"/>
      <c r="E27" s="60">
        <v>1</v>
      </c>
      <c r="F27" s="57">
        <v>1353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44"/>
      <c r="W27" s="44"/>
      <c r="X27" s="44"/>
    </row>
    <row r="28" spans="1:24" ht="18" x14ac:dyDescent="0.35">
      <c r="A28" s="15" t="s">
        <v>52</v>
      </c>
      <c r="B28" s="27"/>
      <c r="C28" s="27"/>
      <c r="D28" s="26"/>
      <c r="E28" s="60">
        <v>1</v>
      </c>
      <c r="F28" s="57">
        <v>450</v>
      </c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44"/>
      <c r="W28" s="44"/>
      <c r="X28" s="44"/>
    </row>
    <row r="29" spans="1:24" ht="18" x14ac:dyDescent="0.35">
      <c r="A29" s="28" t="s">
        <v>53</v>
      </c>
      <c r="B29" s="28"/>
      <c r="C29" s="28"/>
      <c r="D29" s="14"/>
      <c r="E29" s="60">
        <v>1</v>
      </c>
      <c r="F29" s="57">
        <v>429</v>
      </c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44"/>
      <c r="W29" s="44"/>
      <c r="X29" s="44"/>
    </row>
    <row r="30" spans="1:24" ht="18.600000000000001" thickBot="1" x14ac:dyDescent="0.4">
      <c r="A30" s="29" t="s">
        <v>54</v>
      </c>
      <c r="B30" s="29"/>
      <c r="C30" s="29"/>
      <c r="D30" s="19"/>
      <c r="E30" s="19"/>
      <c r="F30" s="30">
        <f>SUM(F26:F29)</f>
        <v>2982</v>
      </c>
      <c r="G30" s="20"/>
      <c r="H30" s="31">
        <f>SUM(H7:H29)</f>
        <v>3007.6577500000003</v>
      </c>
      <c r="I30" s="32">
        <f>I12+I23</f>
        <v>240612.62</v>
      </c>
      <c r="J30" s="33">
        <f>SUM(J12:J29)</f>
        <v>18210.400000000001</v>
      </c>
      <c r="K30" s="33">
        <f>SUM(K5:K29)</f>
        <v>18210.400000000001</v>
      </c>
      <c r="L30" s="33">
        <f>SUM(L5:L29)</f>
        <v>18210.400000000001</v>
      </c>
      <c r="M30" s="33">
        <f t="shared" ref="M30:U30" si="10">SUM(M5:M29)</f>
        <v>18210.400000000001</v>
      </c>
      <c r="N30" s="33">
        <f t="shared" si="10"/>
        <v>18210.400000000001</v>
      </c>
      <c r="O30" s="33">
        <f t="shared" si="10"/>
        <v>18210.400000000001</v>
      </c>
      <c r="P30" s="33">
        <f t="shared" si="10"/>
        <v>18210.400000000001</v>
      </c>
      <c r="Q30" s="33">
        <f t="shared" si="10"/>
        <v>18210.400000000001</v>
      </c>
      <c r="R30" s="33">
        <f t="shared" si="10"/>
        <v>18210.400000000001</v>
      </c>
      <c r="S30" s="33">
        <f t="shared" si="10"/>
        <v>18210.400000000001</v>
      </c>
      <c r="T30" s="33">
        <f t="shared" si="10"/>
        <v>18210.400000000001</v>
      </c>
      <c r="U30" s="33">
        <f t="shared" si="10"/>
        <v>18210.400000000001</v>
      </c>
      <c r="V30" s="46">
        <f>SUM(V12:V21)</f>
        <v>240612.62</v>
      </c>
      <c r="W30" s="46">
        <f t="shared" ref="W30:X30" si="11">SUM(W12:W21)</f>
        <v>288735.14399999997</v>
      </c>
      <c r="X30" s="46">
        <f t="shared" si="11"/>
        <v>346482.1728</v>
      </c>
    </row>
    <row r="31" spans="1:24" ht="16.2" thickTop="1" x14ac:dyDescent="0.3"/>
    <row r="33" spans="1:3" x14ac:dyDescent="0.3">
      <c r="A33" s="6" t="s">
        <v>77</v>
      </c>
    </row>
    <row r="34" spans="1:3" x14ac:dyDescent="0.3">
      <c r="A34" s="6" t="s">
        <v>78</v>
      </c>
      <c r="B34" s="55" t="s">
        <v>79</v>
      </c>
      <c r="C34" s="6" t="s">
        <v>81</v>
      </c>
    </row>
  </sheetData>
  <mergeCells count="1">
    <mergeCell ref="V3:X3"/>
  </mergeCells>
  <phoneticPr fontId="14" type="noConversion"/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DBC43-71A9-498F-A73C-09599F498294}">
  <dimension ref="A1:AA26"/>
  <sheetViews>
    <sheetView zoomScale="70" zoomScaleNormal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17" sqref="F17"/>
    </sheetView>
  </sheetViews>
  <sheetFormatPr defaultColWidth="9.19921875" defaultRowHeight="15.6" x14ac:dyDescent="0.3"/>
  <cols>
    <col min="1" max="1" width="18.19921875" style="6" bestFit="1" customWidth="1"/>
    <col min="2" max="3" width="7.796875" style="6" customWidth="1"/>
    <col min="4" max="4" width="12.69921875" style="2" bestFit="1" customWidth="1"/>
    <col min="5" max="5" width="12.69921875" style="2" customWidth="1"/>
    <col min="6" max="6" width="10.5" style="2" bestFit="1" customWidth="1"/>
    <col min="7" max="8" width="10.5" style="2" customWidth="1"/>
    <col min="9" max="9" width="12.5" style="2" bestFit="1" customWidth="1"/>
    <col min="10" max="10" width="12.5" style="2" customWidth="1"/>
    <col min="11" max="11" width="14.796875" style="2" bestFit="1" customWidth="1"/>
    <col min="12" max="14" width="12.19921875" style="2" customWidth="1"/>
    <col min="15" max="15" width="12.19921875" style="2" bestFit="1" customWidth="1"/>
    <col min="16" max="17" width="12.09765625" style="2" bestFit="1" customWidth="1"/>
    <col min="18" max="20" width="9.19921875" style="2"/>
    <col min="21" max="16384" width="9.19921875" style="6"/>
  </cols>
  <sheetData>
    <row r="1" spans="1:27" ht="21" x14ac:dyDescent="0.4">
      <c r="A1" s="1" t="s">
        <v>0</v>
      </c>
      <c r="B1" s="1"/>
      <c r="C1" s="1"/>
      <c r="F1" s="3" t="s">
        <v>1</v>
      </c>
      <c r="G1" s="3" t="s">
        <v>2</v>
      </c>
      <c r="H1" s="4" t="s">
        <v>3</v>
      </c>
      <c r="I1" s="5">
        <f>80</f>
        <v>80</v>
      </c>
      <c r="L1" s="5"/>
      <c r="M1" s="5"/>
      <c r="N1" s="5"/>
      <c r="AA1" s="7">
        <v>0.1</v>
      </c>
    </row>
    <row r="3" spans="1:27" x14ac:dyDescent="0.3">
      <c r="F3" s="7"/>
      <c r="G3" s="7"/>
      <c r="H3" s="7"/>
      <c r="I3" s="56">
        <v>0.2</v>
      </c>
      <c r="J3" s="56">
        <v>0.2</v>
      </c>
      <c r="K3" s="56">
        <v>0.2</v>
      </c>
      <c r="L3" s="56">
        <v>0.2</v>
      </c>
      <c r="M3" s="56">
        <v>0.2</v>
      </c>
      <c r="N3" s="56">
        <v>0.2</v>
      </c>
      <c r="O3" s="56">
        <v>0.2</v>
      </c>
      <c r="P3" s="56">
        <v>0.2</v>
      </c>
      <c r="Q3" s="56">
        <v>0.2</v>
      </c>
      <c r="R3" s="56">
        <v>0.2</v>
      </c>
      <c r="S3" s="56">
        <v>0.25</v>
      </c>
      <c r="T3" s="56">
        <v>0.25</v>
      </c>
    </row>
    <row r="4" spans="1:27" x14ac:dyDescent="0.3">
      <c r="A4" s="34" t="s">
        <v>4</v>
      </c>
      <c r="B4" s="34" t="s">
        <v>55</v>
      </c>
      <c r="C4" s="34" t="s">
        <v>56</v>
      </c>
      <c r="D4" s="37" t="s">
        <v>57</v>
      </c>
      <c r="E4" s="37" t="s">
        <v>56</v>
      </c>
      <c r="F4" s="37" t="s">
        <v>16</v>
      </c>
      <c r="G4" s="37" t="s">
        <v>72</v>
      </c>
      <c r="H4" s="37" t="s">
        <v>58</v>
      </c>
      <c r="I4" s="37" t="s">
        <v>59</v>
      </c>
      <c r="J4" s="37" t="s">
        <v>60</v>
      </c>
      <c r="K4" s="37" t="s">
        <v>61</v>
      </c>
      <c r="L4" s="37" t="s">
        <v>62</v>
      </c>
      <c r="M4" s="37" t="s">
        <v>63</v>
      </c>
      <c r="N4" s="37" t="s">
        <v>64</v>
      </c>
      <c r="O4" s="37" t="s">
        <v>65</v>
      </c>
      <c r="P4" s="37" t="s">
        <v>66</v>
      </c>
      <c r="Q4" s="37" t="s">
        <v>67</v>
      </c>
      <c r="R4" s="37" t="s">
        <v>17</v>
      </c>
      <c r="S4" s="37" t="s">
        <v>68</v>
      </c>
      <c r="T4" s="37" t="s">
        <v>19</v>
      </c>
    </row>
    <row r="5" spans="1:27" x14ac:dyDescent="0.3">
      <c r="A5" s="9" t="s">
        <v>69</v>
      </c>
      <c r="B5" s="55">
        <v>5999</v>
      </c>
      <c r="C5" s="55">
        <v>15</v>
      </c>
      <c r="D5" s="2">
        <f>B5*C5</f>
        <v>89985</v>
      </c>
      <c r="E5" s="2">
        <v>20</v>
      </c>
      <c r="F5" s="2">
        <f>B5*E5</f>
        <v>119980</v>
      </c>
      <c r="G5" s="2">
        <v>25</v>
      </c>
      <c r="H5" s="2">
        <f>G5*B5</f>
        <v>149975</v>
      </c>
      <c r="I5" s="2">
        <f>$H$5*(1+I3)</f>
        <v>179970</v>
      </c>
      <c r="J5" s="35">
        <f>I5*(1+J3)</f>
        <v>215964</v>
      </c>
      <c r="K5" s="35">
        <f t="shared" ref="K5:Q5" si="0">J5*(1+K3)</f>
        <v>259156.8</v>
      </c>
      <c r="L5" s="35">
        <f t="shared" si="0"/>
        <v>310988.15999999997</v>
      </c>
      <c r="M5" s="35">
        <f t="shared" si="0"/>
        <v>373185.79199999996</v>
      </c>
      <c r="N5" s="35">
        <f t="shared" si="0"/>
        <v>447822.95039999991</v>
      </c>
      <c r="O5" s="35">
        <f t="shared" si="0"/>
        <v>537387.54047999985</v>
      </c>
      <c r="P5" s="35">
        <f t="shared" si="0"/>
        <v>644865.0485759998</v>
      </c>
      <c r="Q5" s="35">
        <f t="shared" si="0"/>
        <v>773838.05829119973</v>
      </c>
      <c r="R5" s="2">
        <f>SUM(I5:Q5)+D5+F5+H5</f>
        <v>4103118.3497471991</v>
      </c>
      <c r="S5" s="2">
        <f>R5*(1+S3)</f>
        <v>5128897.9371839985</v>
      </c>
      <c r="T5" s="2">
        <f>S5*(1+T3)</f>
        <v>6411122.4214799982</v>
      </c>
    </row>
    <row r="6" spans="1:27" x14ac:dyDescent="0.3">
      <c r="A6" s="9" t="s">
        <v>70</v>
      </c>
      <c r="B6" s="55">
        <v>14999</v>
      </c>
      <c r="C6" s="55">
        <v>5</v>
      </c>
      <c r="D6" s="2">
        <f>B6*C6</f>
        <v>74995</v>
      </c>
      <c r="E6" s="2">
        <v>7</v>
      </c>
      <c r="F6" s="2">
        <f>E6*B6</f>
        <v>104993</v>
      </c>
      <c r="G6" s="2">
        <v>10</v>
      </c>
      <c r="H6" s="2">
        <f>G6*B6</f>
        <v>149990</v>
      </c>
      <c r="I6" s="2">
        <f>$H$6*(1+I3)</f>
        <v>179988</v>
      </c>
      <c r="J6" s="35">
        <f>I6*(1+J3)</f>
        <v>215985.6</v>
      </c>
      <c r="K6" s="35">
        <f t="shared" ref="K6:Q6" si="1">J6*(1+K3)</f>
        <v>259182.72</v>
      </c>
      <c r="L6" s="35">
        <f t="shared" si="1"/>
        <v>311019.26399999997</v>
      </c>
      <c r="M6" s="35">
        <f t="shared" si="1"/>
        <v>373223.11679999996</v>
      </c>
      <c r="N6" s="35">
        <f t="shared" si="1"/>
        <v>447867.74015999993</v>
      </c>
      <c r="O6" s="35">
        <f t="shared" si="1"/>
        <v>537441.28819199989</v>
      </c>
      <c r="P6" s="35">
        <f t="shared" si="1"/>
        <v>644929.54583039985</v>
      </c>
      <c r="Q6" s="35">
        <f t="shared" si="1"/>
        <v>773915.45499647979</v>
      </c>
      <c r="R6" s="2">
        <f t="shared" ref="R6:R7" si="2">SUM(I6:Q6)+D6+F6+H6</f>
        <v>4073530.729978879</v>
      </c>
      <c r="S6" s="2">
        <f>R6*(1+S3)</f>
        <v>5091913.4124735985</v>
      </c>
      <c r="T6" s="2">
        <f>S6*(1+T3)</f>
        <v>6364891.7655919977</v>
      </c>
    </row>
    <row r="7" spans="1:27" x14ac:dyDescent="0.3">
      <c r="A7" s="9" t="s">
        <v>71</v>
      </c>
      <c r="B7" s="55">
        <v>24999</v>
      </c>
      <c r="C7" s="55">
        <v>2</v>
      </c>
      <c r="D7" s="2">
        <f>B7*C7</f>
        <v>49998</v>
      </c>
      <c r="E7" s="2">
        <v>5</v>
      </c>
      <c r="F7" s="2">
        <f>E7*B7</f>
        <v>124995</v>
      </c>
      <c r="G7" s="2">
        <v>5</v>
      </c>
      <c r="H7" s="2">
        <f>G7*B7</f>
        <v>124995</v>
      </c>
      <c r="I7" s="2">
        <f>$H$7*(1+I3)</f>
        <v>149994</v>
      </c>
      <c r="J7" s="35">
        <f>I7*(1+J3)</f>
        <v>179992.8</v>
      </c>
      <c r="K7" s="35">
        <f t="shared" ref="K7:Q7" si="3">J7*(1+K3)</f>
        <v>215991.36</v>
      </c>
      <c r="L7" s="35">
        <f t="shared" si="3"/>
        <v>259189.63199999998</v>
      </c>
      <c r="M7" s="35">
        <f t="shared" si="3"/>
        <v>311027.55839999998</v>
      </c>
      <c r="N7" s="35">
        <f t="shared" si="3"/>
        <v>373233.07007999998</v>
      </c>
      <c r="O7" s="35">
        <f t="shared" si="3"/>
        <v>447879.68409599998</v>
      </c>
      <c r="P7" s="35">
        <f t="shared" si="3"/>
        <v>537455.62091519998</v>
      </c>
      <c r="Q7" s="35">
        <f t="shared" si="3"/>
        <v>644946.74509823998</v>
      </c>
      <c r="R7" s="2">
        <f t="shared" si="2"/>
        <v>3419698.4705894394</v>
      </c>
      <c r="S7" s="2">
        <f>R7*(1+S3)</f>
        <v>4274623.0882367995</v>
      </c>
      <c r="T7" s="2">
        <f>S7*(1+T3)</f>
        <v>5343278.8602959998</v>
      </c>
    </row>
    <row r="8" spans="1:27" x14ac:dyDescent="0.3">
      <c r="A8" s="9"/>
      <c r="J8" s="35"/>
      <c r="K8" s="35"/>
      <c r="L8" s="35"/>
      <c r="M8" s="35"/>
      <c r="N8" s="35"/>
      <c r="O8" s="35"/>
      <c r="P8" s="35"/>
      <c r="Q8" s="35"/>
    </row>
    <row r="9" spans="1:27" x14ac:dyDescent="0.3">
      <c r="A9" s="9"/>
      <c r="J9" s="35"/>
      <c r="K9" s="35"/>
      <c r="L9" s="35"/>
      <c r="M9" s="35"/>
      <c r="N9" s="35"/>
      <c r="O9" s="35"/>
      <c r="P9" s="35"/>
      <c r="Q9" s="35"/>
    </row>
    <row r="10" spans="1:27" x14ac:dyDescent="0.3">
      <c r="A10" s="9"/>
      <c r="J10" s="35"/>
      <c r="K10" s="35"/>
      <c r="L10" s="35"/>
      <c r="M10" s="35"/>
      <c r="N10" s="35"/>
      <c r="O10" s="35"/>
      <c r="P10" s="35"/>
      <c r="Q10" s="35"/>
    </row>
    <row r="11" spans="1:27" x14ac:dyDescent="0.3">
      <c r="A11" s="9"/>
      <c r="J11" s="35"/>
      <c r="K11" s="35"/>
      <c r="L11" s="35"/>
      <c r="M11" s="35"/>
      <c r="N11" s="35"/>
      <c r="O11" s="35"/>
      <c r="P11" s="35"/>
      <c r="Q11" s="35"/>
    </row>
    <row r="12" spans="1:27" x14ac:dyDescent="0.3">
      <c r="A12" s="9"/>
      <c r="J12" s="35"/>
      <c r="K12" s="35"/>
      <c r="L12" s="35"/>
      <c r="M12" s="35"/>
      <c r="N12" s="35"/>
      <c r="O12" s="35"/>
      <c r="P12" s="35"/>
      <c r="Q12" s="35"/>
    </row>
    <row r="13" spans="1:27" x14ac:dyDescent="0.3">
      <c r="A13" s="9"/>
      <c r="J13" s="35"/>
      <c r="K13" s="35"/>
      <c r="L13" s="35"/>
      <c r="M13" s="35"/>
      <c r="N13" s="35"/>
      <c r="O13" s="35"/>
      <c r="P13" s="35"/>
      <c r="Q13" s="35"/>
    </row>
    <row r="14" spans="1:27" x14ac:dyDescent="0.3">
      <c r="A14" s="9"/>
      <c r="J14" s="35"/>
      <c r="K14" s="35"/>
      <c r="L14" s="35"/>
      <c r="M14" s="35"/>
      <c r="N14" s="35"/>
      <c r="O14" s="35"/>
      <c r="P14" s="35"/>
      <c r="Q14" s="35"/>
    </row>
    <row r="15" spans="1:27" x14ac:dyDescent="0.3">
      <c r="A15" s="9"/>
      <c r="J15" s="35"/>
      <c r="K15" s="35"/>
      <c r="L15" s="35"/>
      <c r="M15" s="35"/>
      <c r="N15" s="35"/>
      <c r="O15" s="35"/>
      <c r="P15" s="35"/>
      <c r="Q15" s="35"/>
    </row>
    <row r="16" spans="1:27" x14ac:dyDescent="0.3">
      <c r="A16" s="9"/>
      <c r="J16" s="35"/>
      <c r="K16" s="35"/>
      <c r="L16" s="35"/>
      <c r="M16" s="35"/>
      <c r="N16" s="35"/>
      <c r="O16" s="35"/>
      <c r="P16" s="35"/>
      <c r="Q16" s="35"/>
    </row>
    <row r="17" spans="1:20" x14ac:dyDescent="0.3">
      <c r="A17" s="9"/>
      <c r="J17" s="35"/>
      <c r="K17" s="35"/>
      <c r="L17" s="35"/>
      <c r="M17" s="35"/>
      <c r="N17" s="35"/>
      <c r="O17" s="35"/>
      <c r="P17" s="35"/>
      <c r="Q17" s="35"/>
    </row>
    <row r="18" spans="1:20" x14ac:dyDescent="0.3">
      <c r="A18" s="9"/>
      <c r="J18" s="35"/>
      <c r="K18" s="35"/>
      <c r="L18" s="35"/>
      <c r="M18" s="35"/>
      <c r="N18" s="35"/>
      <c r="O18" s="35"/>
      <c r="P18" s="35"/>
      <c r="Q18" s="35"/>
    </row>
    <row r="19" spans="1:20" x14ac:dyDescent="0.3">
      <c r="A19" s="9"/>
      <c r="J19" s="35"/>
      <c r="K19" s="35"/>
      <c r="L19" s="35"/>
      <c r="M19" s="35"/>
      <c r="N19" s="35"/>
      <c r="O19" s="35"/>
      <c r="P19" s="35"/>
      <c r="Q19" s="35"/>
    </row>
    <row r="20" spans="1:20" x14ac:dyDescent="0.3">
      <c r="A20" s="9" t="s">
        <v>77</v>
      </c>
      <c r="J20" s="35"/>
      <c r="K20" s="35"/>
      <c r="L20" s="35"/>
      <c r="M20" s="35"/>
      <c r="N20" s="35"/>
      <c r="O20" s="35"/>
      <c r="P20" s="35"/>
      <c r="Q20" s="35"/>
    </row>
    <row r="21" spans="1:20" x14ac:dyDescent="0.3">
      <c r="A21" s="9" t="s">
        <v>78</v>
      </c>
      <c r="B21" s="55" t="s">
        <v>79</v>
      </c>
      <c r="C21" s="6" t="s">
        <v>80</v>
      </c>
      <c r="J21" s="35"/>
      <c r="K21" s="35"/>
      <c r="L21" s="35"/>
      <c r="M21" s="35"/>
      <c r="N21" s="35"/>
      <c r="O21" s="35"/>
      <c r="P21" s="35"/>
      <c r="Q21" s="35"/>
    </row>
    <row r="22" spans="1:20" x14ac:dyDescent="0.3">
      <c r="A22" s="9"/>
      <c r="J22" s="35"/>
      <c r="K22" s="35"/>
      <c r="L22" s="35"/>
      <c r="M22" s="35"/>
      <c r="N22" s="35"/>
      <c r="O22" s="35"/>
      <c r="P22" s="35"/>
      <c r="Q22" s="35"/>
    </row>
    <row r="23" spans="1:20" x14ac:dyDescent="0.3">
      <c r="A23" s="9"/>
      <c r="J23" s="35"/>
      <c r="K23" s="35"/>
      <c r="L23" s="35"/>
      <c r="M23" s="35"/>
      <c r="N23" s="35"/>
      <c r="O23" s="35"/>
      <c r="P23" s="35"/>
      <c r="Q23" s="35"/>
    </row>
    <row r="24" spans="1:20" x14ac:dyDescent="0.3">
      <c r="A24" s="9"/>
      <c r="J24" s="35"/>
      <c r="K24" s="35"/>
      <c r="L24" s="35"/>
      <c r="M24" s="35"/>
      <c r="N24" s="35"/>
      <c r="O24" s="35"/>
      <c r="P24" s="35"/>
      <c r="Q24" s="35"/>
    </row>
    <row r="25" spans="1:20" ht="16.2" thickBot="1" x14ac:dyDescent="0.35">
      <c r="R25" s="38">
        <f>SUM(R5:R7)</f>
        <v>11596347.550315518</v>
      </c>
      <c r="S25" s="38">
        <f>SUM(S5:S7)</f>
        <v>14495434.437894396</v>
      </c>
      <c r="T25" s="38">
        <f>SUM(T5:T7)</f>
        <v>18119293.047367997</v>
      </c>
    </row>
    <row r="26" spans="1:20" ht="16.2" thickTop="1" x14ac:dyDescent="0.3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E75E4-F6C7-469E-971D-A584AD75F0B3}">
  <dimension ref="A1:AA28"/>
  <sheetViews>
    <sheetView zoomScale="70" zoomScaleNormal="70" workbookViewId="0">
      <selection activeCell="X20" sqref="X20"/>
    </sheetView>
  </sheetViews>
  <sheetFormatPr defaultColWidth="9.19921875" defaultRowHeight="15.6" x14ac:dyDescent="0.3"/>
  <cols>
    <col min="1" max="1" width="18.19921875" style="6" bestFit="1" customWidth="1"/>
    <col min="2" max="3" width="7.796875" style="6" hidden="1" customWidth="1"/>
    <col min="4" max="5" width="12.69921875" style="2" hidden="1" customWidth="1"/>
    <col min="6" max="8" width="10.5" style="2" hidden="1" customWidth="1"/>
    <col min="9" max="10" width="12.5" style="2" hidden="1" customWidth="1"/>
    <col min="11" max="11" width="14.796875" style="2" hidden="1" customWidth="1"/>
    <col min="12" max="15" width="12.19921875" style="2" hidden="1" customWidth="1"/>
    <col min="16" max="17" width="12.09765625" style="2" hidden="1" customWidth="1"/>
    <col min="18" max="20" width="9.19921875" style="2"/>
    <col min="21" max="16384" width="9.19921875" style="6"/>
  </cols>
  <sheetData>
    <row r="1" spans="1:27" ht="21" x14ac:dyDescent="0.4">
      <c r="A1" s="1" t="s">
        <v>0</v>
      </c>
      <c r="B1" s="1"/>
      <c r="C1" s="1"/>
      <c r="F1" s="3" t="s">
        <v>1</v>
      </c>
      <c r="G1" s="3" t="s">
        <v>2</v>
      </c>
      <c r="H1" s="4" t="s">
        <v>3</v>
      </c>
      <c r="I1" s="5">
        <f>80</f>
        <v>80</v>
      </c>
      <c r="L1" s="5"/>
      <c r="M1" s="5"/>
      <c r="N1" s="5"/>
      <c r="AA1" s="7"/>
    </row>
    <row r="3" spans="1:27" x14ac:dyDescent="0.3">
      <c r="F3" s="7"/>
      <c r="G3" s="7"/>
      <c r="H3" s="7"/>
      <c r="I3" s="7">
        <v>0.2</v>
      </c>
      <c r="J3" s="7">
        <v>0.2</v>
      </c>
      <c r="K3" s="7">
        <v>0.2</v>
      </c>
      <c r="L3" s="7">
        <v>0.2</v>
      </c>
      <c r="M3" s="7">
        <v>0.2</v>
      </c>
      <c r="N3" s="7">
        <v>0.2</v>
      </c>
      <c r="O3" s="7">
        <v>0.2</v>
      </c>
      <c r="P3" s="7">
        <v>0.2</v>
      </c>
      <c r="Q3" s="7">
        <v>0.2</v>
      </c>
      <c r="R3" s="7">
        <v>0.2</v>
      </c>
      <c r="S3" s="7">
        <v>0.25</v>
      </c>
      <c r="T3" s="7">
        <v>0.25</v>
      </c>
    </row>
    <row r="4" spans="1:27" x14ac:dyDescent="0.3">
      <c r="A4" s="34" t="s">
        <v>4</v>
      </c>
      <c r="B4" s="34" t="s">
        <v>55</v>
      </c>
      <c r="C4" s="34" t="s">
        <v>56</v>
      </c>
      <c r="D4" s="37" t="s">
        <v>57</v>
      </c>
      <c r="E4" s="37" t="s">
        <v>56</v>
      </c>
      <c r="F4" s="37" t="s">
        <v>16</v>
      </c>
      <c r="G4" s="37" t="s">
        <v>72</v>
      </c>
      <c r="H4" s="37" t="s">
        <v>58</v>
      </c>
      <c r="I4" s="37" t="s">
        <v>59</v>
      </c>
      <c r="J4" s="37" t="s">
        <v>60</v>
      </c>
      <c r="K4" s="37" t="s">
        <v>61</v>
      </c>
      <c r="L4" s="37" t="s">
        <v>62</v>
      </c>
      <c r="M4" s="37" t="s">
        <v>63</v>
      </c>
      <c r="N4" s="37" t="s">
        <v>64</v>
      </c>
      <c r="O4" s="37" t="s">
        <v>65</v>
      </c>
      <c r="P4" s="37" t="s">
        <v>66</v>
      </c>
      <c r="Q4" s="37" t="s">
        <v>67</v>
      </c>
      <c r="R4" s="37" t="s">
        <v>17</v>
      </c>
      <c r="S4" s="37" t="s">
        <v>68</v>
      </c>
      <c r="T4" s="37" t="s">
        <v>19</v>
      </c>
    </row>
    <row r="5" spans="1:27" x14ac:dyDescent="0.3">
      <c r="A5" s="41"/>
      <c r="B5" s="41"/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</row>
    <row r="6" spans="1:27" x14ac:dyDescent="0.3">
      <c r="A6" s="9" t="s">
        <v>69</v>
      </c>
      <c r="B6" s="6">
        <v>5999</v>
      </c>
      <c r="C6" s="6">
        <v>15</v>
      </c>
      <c r="D6" s="2">
        <f>B6*C6</f>
        <v>89985</v>
      </c>
      <c r="E6" s="2">
        <v>20</v>
      </c>
      <c r="F6" s="2">
        <f>B6*E6</f>
        <v>119980</v>
      </c>
      <c r="G6" s="2">
        <v>25</v>
      </c>
      <c r="H6" s="2">
        <f>G6*B6</f>
        <v>149975</v>
      </c>
      <c r="I6" s="2">
        <f>$H$6*(1+I3)</f>
        <v>179970</v>
      </c>
      <c r="J6" s="35">
        <f>I6*(1+J3)</f>
        <v>215964</v>
      </c>
      <c r="K6" s="35">
        <f t="shared" ref="K6:Q6" si="0">J6*(1+K3)</f>
        <v>259156.8</v>
      </c>
      <c r="L6" s="35">
        <f t="shared" si="0"/>
        <v>310988.15999999997</v>
      </c>
      <c r="M6" s="35">
        <f t="shared" si="0"/>
        <v>373185.79199999996</v>
      </c>
      <c r="N6" s="35">
        <f t="shared" si="0"/>
        <v>447822.95039999991</v>
      </c>
      <c r="O6" s="35">
        <f t="shared" si="0"/>
        <v>537387.54047999985</v>
      </c>
      <c r="P6" s="35">
        <f t="shared" si="0"/>
        <v>644865.0485759998</v>
      </c>
      <c r="Q6" s="35">
        <f t="shared" si="0"/>
        <v>773838.05829119973</v>
      </c>
      <c r="R6" s="2">
        <f>SUM(I6:Q6)+D6+F6+H6</f>
        <v>4103118.3497471991</v>
      </c>
      <c r="S6" s="2">
        <f>R6*(1+S3)</f>
        <v>5128897.9371839985</v>
      </c>
      <c r="T6" s="2">
        <f>S6*(1+T3)</f>
        <v>6411122.4214799982</v>
      </c>
    </row>
    <row r="7" spans="1:27" x14ac:dyDescent="0.3">
      <c r="A7" s="9" t="s">
        <v>70</v>
      </c>
      <c r="B7" s="6">
        <v>14999</v>
      </c>
      <c r="C7" s="6">
        <v>5</v>
      </c>
      <c r="D7" s="2">
        <f>B7*C7</f>
        <v>74995</v>
      </c>
      <c r="E7" s="2">
        <v>7</v>
      </c>
      <c r="F7" s="2">
        <f>E7*B7</f>
        <v>104993</v>
      </c>
      <c r="G7" s="2">
        <v>10</v>
      </c>
      <c r="H7" s="2">
        <f>G7*B7</f>
        <v>149990</v>
      </c>
      <c r="I7" s="2">
        <f>$H$7*(1+I3)</f>
        <v>179988</v>
      </c>
      <c r="J7" s="35">
        <f>I7*(1+J3)</f>
        <v>215985.6</v>
      </c>
      <c r="K7" s="35">
        <f t="shared" ref="K7:Q7" si="1">J7*(1+K3)</f>
        <v>259182.72</v>
      </c>
      <c r="L7" s="35">
        <f t="shared" si="1"/>
        <v>311019.26399999997</v>
      </c>
      <c r="M7" s="35">
        <f t="shared" si="1"/>
        <v>373223.11679999996</v>
      </c>
      <c r="N7" s="35">
        <f t="shared" si="1"/>
        <v>447867.74015999993</v>
      </c>
      <c r="O7" s="35">
        <f t="shared" si="1"/>
        <v>537441.28819199989</v>
      </c>
      <c r="P7" s="35">
        <f t="shared" si="1"/>
        <v>644929.54583039985</v>
      </c>
      <c r="Q7" s="35">
        <f t="shared" si="1"/>
        <v>773915.45499647979</v>
      </c>
      <c r="R7" s="2">
        <f t="shared" ref="R7:R8" si="2">SUM(I7:Q7)+D7+F7+H7</f>
        <v>4073530.729978879</v>
      </c>
      <c r="S7" s="2">
        <f>R7*(1+S3)</f>
        <v>5091913.4124735985</v>
      </c>
      <c r="T7" s="2">
        <f>S7*(1+T3)</f>
        <v>6364891.7655919977</v>
      </c>
    </row>
    <row r="8" spans="1:27" x14ac:dyDescent="0.3">
      <c r="A8" s="9" t="s">
        <v>71</v>
      </c>
      <c r="B8" s="6">
        <v>24999</v>
      </c>
      <c r="C8" s="6">
        <v>2</v>
      </c>
      <c r="D8" s="2">
        <f>B8*C8</f>
        <v>49998</v>
      </c>
      <c r="E8" s="2">
        <v>5</v>
      </c>
      <c r="F8" s="2">
        <f>E8*B8</f>
        <v>124995</v>
      </c>
      <c r="G8" s="2">
        <v>5</v>
      </c>
      <c r="H8" s="2">
        <f>G8*B8</f>
        <v>124995</v>
      </c>
      <c r="I8" s="2">
        <f>$H$8*(1+I3)</f>
        <v>149994</v>
      </c>
      <c r="J8" s="35">
        <f>I8*(1+J3)</f>
        <v>179992.8</v>
      </c>
      <c r="K8" s="35">
        <f t="shared" ref="K8:Q8" si="3">J8*(1+K3)</f>
        <v>215991.36</v>
      </c>
      <c r="L8" s="35">
        <f t="shared" si="3"/>
        <v>259189.63199999998</v>
      </c>
      <c r="M8" s="35">
        <f t="shared" si="3"/>
        <v>311027.55839999998</v>
      </c>
      <c r="N8" s="35">
        <f t="shared" si="3"/>
        <v>373233.07007999998</v>
      </c>
      <c r="O8" s="35">
        <f t="shared" si="3"/>
        <v>447879.68409599998</v>
      </c>
      <c r="P8" s="35">
        <f t="shared" si="3"/>
        <v>537455.62091519998</v>
      </c>
      <c r="Q8" s="35">
        <f t="shared" si="3"/>
        <v>644946.74509823998</v>
      </c>
      <c r="R8" s="2">
        <f t="shared" si="2"/>
        <v>3419698.4705894394</v>
      </c>
      <c r="S8" s="2">
        <f>R8*(1+S3)</f>
        <v>4274623.0882367995</v>
      </c>
      <c r="T8" s="2">
        <f>S8*(1+T3)</f>
        <v>5343278.8602959998</v>
      </c>
    </row>
    <row r="9" spans="1:27" ht="16.2" thickBot="1" x14ac:dyDescent="0.35">
      <c r="R9" s="38">
        <f>SUM(R6:R8)</f>
        <v>11596347.550315518</v>
      </c>
      <c r="S9" s="38">
        <f>SUM(S6:S8)</f>
        <v>14495434.437894396</v>
      </c>
      <c r="T9" s="38">
        <f>SUM(T6:T8)</f>
        <v>18119293.047367997</v>
      </c>
    </row>
    <row r="10" spans="1:27" ht="16.2" thickTop="1" x14ac:dyDescent="0.3"/>
    <row r="12" spans="1:27" x14ac:dyDescent="0.3">
      <c r="A12" s="40" t="s">
        <v>73</v>
      </c>
      <c r="B12" s="28"/>
      <c r="C12" s="28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37" t="s">
        <v>17</v>
      </c>
      <c r="S12" s="37" t="s">
        <v>68</v>
      </c>
      <c r="T12" s="37" t="s">
        <v>19</v>
      </c>
    </row>
    <row r="14" spans="1:27" x14ac:dyDescent="0.3">
      <c r="A14" s="6" t="str">
        <f>INVESTMENT!A5</f>
        <v>WEBSITE</v>
      </c>
    </row>
    <row r="15" spans="1:27" x14ac:dyDescent="0.3">
      <c r="A15" s="6" t="str">
        <f>INVESTMENT!A13</f>
        <v>SOFTWARE</v>
      </c>
    </row>
    <row r="16" spans="1:27" x14ac:dyDescent="0.3">
      <c r="A16" s="6" t="str">
        <f>INVESTMENT!A24</f>
        <v>EQUIPMENT</v>
      </c>
    </row>
    <row r="17" spans="1:20" ht="16.2" thickBot="1" x14ac:dyDescent="0.35">
      <c r="R17" s="36">
        <f>INVESTMENT!V30</f>
        <v>240612.62</v>
      </c>
      <c r="S17" s="36">
        <f>INVESTMENT!W30</f>
        <v>288735.14399999997</v>
      </c>
      <c r="T17" s="36">
        <f>INVESTMENT!X30</f>
        <v>346482.1728</v>
      </c>
    </row>
    <row r="18" spans="1:20" ht="16.2" thickTop="1" x14ac:dyDescent="0.3"/>
    <row r="21" spans="1:20" x14ac:dyDescent="0.3">
      <c r="A21" s="40" t="s">
        <v>74</v>
      </c>
      <c r="R21" s="37" t="s">
        <v>17</v>
      </c>
      <c r="S21" s="37" t="s">
        <v>68</v>
      </c>
      <c r="T21" s="37" t="s">
        <v>19</v>
      </c>
    </row>
    <row r="25" spans="1:20" ht="16.2" thickBot="1" x14ac:dyDescent="0.35">
      <c r="A25" s="9" t="s">
        <v>76</v>
      </c>
      <c r="R25" s="47">
        <f>R9-R17</f>
        <v>11355734.930315519</v>
      </c>
      <c r="S25" s="47">
        <f t="shared" ref="S25:T25" si="4">S9-S17</f>
        <v>14206699.293894397</v>
      </c>
      <c r="T25" s="47">
        <f t="shared" si="4"/>
        <v>17772810.874567997</v>
      </c>
    </row>
    <row r="26" spans="1:20" ht="16.2" thickTop="1" x14ac:dyDescent="0.3"/>
    <row r="27" spans="1:20" ht="16.2" thickBot="1" x14ac:dyDescent="0.35">
      <c r="A27" s="48" t="s">
        <v>75</v>
      </c>
      <c r="B27" s="49"/>
      <c r="C27" s="49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1">
        <f>(R25-R17)/R17</f>
        <v>46.195092802345613</v>
      </c>
      <c r="S27" s="51">
        <f t="shared" ref="S27:T27" si="5">(S25-S17)/S17</f>
        <v>48.203221669110007</v>
      </c>
      <c r="T27" s="51">
        <f t="shared" si="5"/>
        <v>50.295022571989584</v>
      </c>
    </row>
    <row r="28" spans="1:20" ht="16.2" thickTop="1" x14ac:dyDescent="0.3">
      <c r="S28" s="7"/>
      <c r="T28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INVESTMENT</vt:lpstr>
      <vt:lpstr>REVENUE</vt:lpstr>
      <vt:lpstr>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Jasvir Singh Nagi</dc:creator>
  <cp:lastModifiedBy>Jasvir Singh Nagi</cp:lastModifiedBy>
  <dcterms:created xsi:type="dcterms:W3CDTF">2022-08-24T12:22:09Z</dcterms:created>
  <dcterms:modified xsi:type="dcterms:W3CDTF">2022-10-07T09:31:25Z</dcterms:modified>
</cp:coreProperties>
</file>